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0" windowWidth="20610" windowHeight="11640" activeTab="0"/>
  </bookViews>
  <sheets>
    <sheet name="GaLaBau Расче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Thomas Rost</author>
    <author> </author>
    <author>Sievert Unternehmensgruppe</author>
  </authors>
  <commentList>
    <comment ref="C6" authorId="0">
      <text>
        <r>
          <rPr>
            <b/>
            <sz val="8"/>
            <rFont val="Tahoma"/>
            <family val="2"/>
          </rPr>
          <t>Ширина кирпича в мм</t>
        </r>
      </text>
    </comment>
    <comment ref="C7" authorId="1">
      <text>
        <r>
          <rPr>
            <b/>
            <sz val="8"/>
            <rFont val="Tahoma"/>
            <family val="2"/>
          </rPr>
          <t>Длина кирпича в мм</t>
        </r>
      </text>
    </comment>
    <comment ref="C8" authorId="1">
      <text>
        <r>
          <rPr>
            <b/>
            <sz val="8"/>
            <rFont val="Tahoma"/>
            <family val="2"/>
          </rPr>
          <t>Ширина шва в мм</t>
        </r>
      </text>
    </comment>
    <comment ref="C9" authorId="1">
      <text>
        <r>
          <rPr>
            <b/>
            <sz val="8"/>
            <rFont val="Tahoma"/>
            <family val="2"/>
          </rPr>
          <t>Глубина шва в мм</t>
        </r>
      </text>
    </comment>
    <comment ref="C10" authorId="1">
      <text>
        <r>
          <rPr>
            <b/>
            <sz val="8"/>
            <rFont val="Tahoma"/>
            <family val="2"/>
          </rPr>
          <t>Общая площадь</t>
        </r>
      </text>
    </comment>
    <comment ref="C18" authorId="2">
      <text>
        <r>
          <rPr>
            <b/>
            <sz val="8"/>
            <rFont val="Tahoma"/>
            <family val="2"/>
          </rPr>
          <t>Ввод данных в мм</t>
        </r>
        <r>
          <rPr>
            <sz val="8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8"/>
            <rFont val="Tahoma"/>
            <family val="2"/>
          </rPr>
          <t>Общая площадь</t>
        </r>
      </text>
    </comment>
    <comment ref="C29" authorId="1">
      <text>
        <r>
          <rPr>
            <b/>
            <sz val="8"/>
            <rFont val="Tahoma"/>
            <family val="2"/>
          </rPr>
          <t>Общая площадь</t>
        </r>
      </text>
    </comment>
  </commentList>
</comments>
</file>

<file path=xl/sharedStrings.xml><?xml version="1.0" encoding="utf-8"?>
<sst xmlns="http://schemas.openxmlformats.org/spreadsheetml/2006/main" count="49" uniqueCount="37">
  <si>
    <t>PFH</t>
  </si>
  <si>
    <t>TFP</t>
  </si>
  <si>
    <t>TDM</t>
  </si>
  <si>
    <t>PFL</t>
  </si>
  <si>
    <t>PFV</t>
  </si>
  <si>
    <t>PFF</t>
  </si>
  <si>
    <t>PFM</t>
  </si>
  <si>
    <t>FTD</t>
  </si>
  <si>
    <t>TN-s</t>
  </si>
  <si>
    <t>PFN</t>
  </si>
  <si>
    <t>TCE</t>
  </si>
  <si>
    <t>PF-R</t>
  </si>
  <si>
    <t>Bitte beachten Sie das es sich bei den Angaben um ca. Werte handelt. Ein Rechtsanspruch kann hiervon nicht abgeleitet werden!</t>
  </si>
  <si>
    <t>Определение расхода Шовного раствора</t>
  </si>
  <si>
    <t>Размеры в мм:</t>
  </si>
  <si>
    <t>Расход/м²</t>
  </si>
  <si>
    <t>расход кг</t>
  </si>
  <si>
    <t>Кол. мешков</t>
  </si>
  <si>
    <t>Ширина кирпича</t>
  </si>
  <si>
    <t>Длина кирпича</t>
  </si>
  <si>
    <t>Ширина шва</t>
  </si>
  <si>
    <t>Глубина шва</t>
  </si>
  <si>
    <t>м² общая площадь</t>
  </si>
  <si>
    <t>пог. метр шва на м²</t>
  </si>
  <si>
    <t>объем л/м²</t>
  </si>
  <si>
    <t>Высота подстил. слоя</t>
  </si>
  <si>
    <t>л/кг в среднем</t>
  </si>
  <si>
    <t>Определение расхода раствора для выравнивания и фиксации</t>
  </si>
  <si>
    <t>толщина слоя раствора</t>
  </si>
  <si>
    <t>TNH-flex</t>
  </si>
  <si>
    <t>TNM-Vario FX</t>
  </si>
  <si>
    <t>TNM-flex</t>
  </si>
  <si>
    <t>TPM-D</t>
  </si>
  <si>
    <t>NVL 300</t>
  </si>
  <si>
    <t>Щебень</t>
  </si>
  <si>
    <t>Определение расхода раствора для подстилающего слоя</t>
  </si>
  <si>
    <t>Вес упаковки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</si>
</sst>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_-* #,##0.00\ [$€-1]_-;\-* #,##0.00\ [$€-1]_-;_-* &quot;-&quot;??\ [$€-1]_-"/>
    <numFmt numFmtId="189" formatCode="_-* #,##0.00\ [$€-1]_-;\-* #,##0.00\ [$€-1]_-;_-* &quot;-&quot;??\ [$€-1]_-;_-@_-"/>
    <numFmt numFmtId="190" formatCode="0.0"/>
    <numFmt numFmtId="191" formatCode="0\ &quot;Kg&quot;"/>
    <numFmt numFmtId="192" formatCode="0.0\ &quot;Kg&quot;"/>
    <numFmt numFmtId="193" formatCode="0\ &quot;Ltr&quot;"/>
    <numFmt numFmtId="194" formatCode="#,##0.0"/>
    <numFmt numFmtId="195" formatCode="0.0\ &quot;Ltr&quot;"/>
    <numFmt numFmtId="196" formatCode="0.00\ &quot;Ltr&quot;"/>
    <numFmt numFmtId="197" formatCode="0.0%"/>
    <numFmt numFmtId="198" formatCode="#,##0\ &quot;kg&quot;"/>
    <numFmt numFmtId="199" formatCode="0.0\ &quot;L&quot;"/>
    <numFmt numFmtId="200" formatCode="0\ &quot;L&quot;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8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/>
    </xf>
    <xf numFmtId="2" fontId="1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192" fontId="1" fillId="33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195" fontId="1" fillId="33" borderId="11" xfId="0" applyNumberFormat="1" applyFont="1" applyFill="1" applyBorder="1" applyAlignment="1" applyProtection="1">
      <alignment vertical="center"/>
      <protection/>
    </xf>
    <xf numFmtId="0" fontId="6" fillId="35" borderId="16" xfId="0" applyFont="1" applyFill="1" applyBorder="1" applyAlignment="1" applyProtection="1">
      <alignment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198" fontId="1" fillId="33" borderId="11" xfId="0" applyNumberFormat="1" applyFont="1" applyFill="1" applyBorder="1" applyAlignment="1" applyProtection="1">
      <alignment vertical="center"/>
      <protection/>
    </xf>
    <xf numFmtId="199" fontId="1" fillId="33" borderId="11" xfId="0" applyNumberFormat="1" applyFont="1" applyFill="1" applyBorder="1" applyAlignment="1" applyProtection="1">
      <alignment vertical="center"/>
      <protection/>
    </xf>
    <xf numFmtId="200" fontId="1" fillId="33" borderId="11" xfId="0" applyNumberFormat="1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2" fillId="36" borderId="14" xfId="0" applyFont="1" applyFill="1" applyBorder="1" applyAlignment="1" applyProtection="1">
      <alignment horizontal="center" vertical="center"/>
      <protection/>
    </xf>
    <xf numFmtId="198" fontId="2" fillId="36" borderId="14" xfId="0" applyNumberFormat="1" applyFont="1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6" fillId="35" borderId="18" xfId="0" applyFont="1" applyFill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7" borderId="27" xfId="0" applyFill="1" applyBorder="1" applyAlignment="1">
      <alignment vertical="center"/>
    </xf>
    <xf numFmtId="0" fontId="0" fillId="37" borderId="28" xfId="0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37" borderId="30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31" xfId="0" applyFill="1" applyBorder="1" applyAlignment="1">
      <alignment vertical="center"/>
    </xf>
    <xf numFmtId="0" fontId="0" fillId="37" borderId="30" xfId="0" applyFont="1" applyFill="1" applyBorder="1" applyAlignment="1">
      <alignment vertical="center"/>
    </xf>
    <xf numFmtId="0" fontId="0" fillId="37" borderId="31" xfId="0" applyFont="1" applyFill="1" applyBorder="1" applyAlignment="1">
      <alignment vertical="center"/>
    </xf>
    <xf numFmtId="0" fontId="0" fillId="37" borderId="32" xfId="0" applyFill="1" applyBorder="1" applyAlignment="1">
      <alignment vertical="center"/>
    </xf>
    <xf numFmtId="0" fontId="0" fillId="37" borderId="33" xfId="0" applyFill="1" applyBorder="1" applyAlignment="1">
      <alignment vertical="center"/>
    </xf>
    <xf numFmtId="0" fontId="0" fillId="37" borderId="34" xfId="0" applyFill="1" applyBorder="1" applyAlignment="1">
      <alignment vertical="center"/>
    </xf>
    <xf numFmtId="0" fontId="9" fillId="37" borderId="0" xfId="0" applyFont="1" applyFill="1" applyBorder="1" applyAlignment="1">
      <alignment vertical="center"/>
    </xf>
    <xf numFmtId="0" fontId="10" fillId="33" borderId="20" xfId="0" applyFont="1" applyFill="1" applyBorder="1" applyAlignment="1" applyProtection="1">
      <alignment vertical="center"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6" fillId="35" borderId="35" xfId="0" applyFont="1" applyFill="1" applyBorder="1" applyAlignment="1" applyProtection="1">
      <alignment horizontal="center" vertical="center"/>
      <protection/>
    </xf>
    <xf numFmtId="0" fontId="1" fillId="33" borderId="36" xfId="0" applyFont="1" applyFill="1" applyBorder="1" applyAlignment="1" applyProtection="1">
      <alignment horizontal="right" vertical="center"/>
      <protection/>
    </xf>
    <xf numFmtId="191" fontId="1" fillId="33" borderId="37" xfId="0" applyNumberFormat="1" applyFont="1" applyFill="1" applyBorder="1" applyAlignment="1" applyProtection="1">
      <alignment vertical="center"/>
      <protection/>
    </xf>
    <xf numFmtId="200" fontId="1" fillId="33" borderId="37" xfId="0" applyNumberFormat="1" applyFont="1" applyFill="1" applyBorder="1" applyAlignment="1" applyProtection="1">
      <alignment vertical="center"/>
      <protection/>
    </xf>
    <xf numFmtId="0" fontId="1" fillId="33" borderId="38" xfId="0" applyFont="1" applyFill="1" applyBorder="1" applyAlignment="1" applyProtection="1">
      <alignment horizontal="right" vertical="center"/>
      <protection/>
    </xf>
    <xf numFmtId="193" fontId="1" fillId="33" borderId="37" xfId="0" applyNumberFormat="1" applyFont="1" applyFill="1" applyBorder="1" applyAlignment="1" applyProtection="1">
      <alignment vertical="center"/>
      <protection/>
    </xf>
    <xf numFmtId="192" fontId="1" fillId="33" borderId="37" xfId="0" applyNumberFormat="1" applyFont="1" applyFill="1" applyBorder="1" applyAlignment="1" applyProtection="1">
      <alignment vertical="center"/>
      <protection/>
    </xf>
    <xf numFmtId="0" fontId="6" fillId="38" borderId="39" xfId="0" applyFont="1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vertical="center"/>
      <protection/>
    </xf>
    <xf numFmtId="0" fontId="1" fillId="38" borderId="41" xfId="0" applyFont="1" applyFill="1" applyBorder="1" applyAlignment="1" applyProtection="1">
      <alignment vertical="center"/>
      <protection/>
    </xf>
    <xf numFmtId="0" fontId="0" fillId="33" borderId="42" xfId="0" applyFill="1" applyBorder="1" applyAlignment="1" applyProtection="1">
      <alignment vertical="center"/>
      <protection/>
    </xf>
    <xf numFmtId="0" fontId="0" fillId="33" borderId="43" xfId="0" applyFill="1" applyBorder="1" applyAlignment="1" applyProtection="1">
      <alignment vertical="center"/>
      <protection/>
    </xf>
    <xf numFmtId="0" fontId="8" fillId="39" borderId="44" xfId="0" applyFont="1" applyFill="1" applyBorder="1" applyAlignment="1" applyProtection="1">
      <alignment horizontal="center" vertical="center"/>
      <protection/>
    </xf>
    <xf numFmtId="0" fontId="8" fillId="39" borderId="45" xfId="0" applyFont="1" applyFill="1" applyBorder="1" applyAlignment="1" applyProtection="1">
      <alignment horizontal="center" vertical="center"/>
      <protection/>
    </xf>
    <xf numFmtId="0" fontId="8" fillId="39" borderId="46" xfId="0" applyFont="1" applyFill="1" applyBorder="1" applyAlignment="1" applyProtection="1">
      <alignment horizontal="center" vertical="center"/>
      <protection/>
    </xf>
    <xf numFmtId="0" fontId="8" fillId="39" borderId="47" xfId="0" applyFont="1" applyFill="1" applyBorder="1" applyAlignment="1" applyProtection="1">
      <alignment horizontal="center" vertical="center"/>
      <protection/>
    </xf>
    <xf numFmtId="0" fontId="8" fillId="39" borderId="33" xfId="0" applyFont="1" applyFill="1" applyBorder="1" applyAlignment="1" applyProtection="1">
      <alignment horizontal="center" vertical="center"/>
      <protection/>
    </xf>
    <xf numFmtId="0" fontId="8" fillId="39" borderId="4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9525</xdr:rowOff>
    </xdr:from>
    <xdr:to>
      <xdr:col>8</xdr:col>
      <xdr:colOff>0</xdr:colOff>
      <xdr:row>0</xdr:row>
      <xdr:rowOff>619125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9525"/>
          <a:ext cx="23336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5.7109375" style="1" customWidth="1"/>
    <col min="2" max="2" width="19.8515625" style="1" customWidth="1"/>
    <col min="3" max="3" width="9.28125" style="1" customWidth="1"/>
    <col min="4" max="4" width="15.00390625" style="1" customWidth="1"/>
    <col min="5" max="5" width="11.421875" style="1" customWidth="1"/>
    <col min="6" max="6" width="11.28125" style="1" customWidth="1"/>
    <col min="7" max="7" width="14.00390625" style="1" bestFit="1" customWidth="1"/>
    <col min="8" max="8" width="13.8515625" style="1" bestFit="1" customWidth="1"/>
    <col min="9" max="9" width="5.7109375" style="1" customWidth="1"/>
    <col min="10" max="16384" width="11.421875" style="1" customWidth="1"/>
  </cols>
  <sheetData>
    <row r="1" spans="1:9" ht="52.5" customHeight="1" thickBot="1">
      <c r="A1" s="40"/>
      <c r="B1" s="41"/>
      <c r="C1" s="41"/>
      <c r="D1" s="41"/>
      <c r="E1" s="41"/>
      <c r="F1" s="41"/>
      <c r="G1" s="41"/>
      <c r="H1" s="41"/>
      <c r="I1" s="42"/>
    </row>
    <row r="2" spans="1:9" ht="18.75" customHeight="1" thickTop="1">
      <c r="A2" s="43"/>
      <c r="B2" s="66" t="s">
        <v>13</v>
      </c>
      <c r="C2" s="67"/>
      <c r="D2" s="67"/>
      <c r="E2" s="67"/>
      <c r="F2" s="67"/>
      <c r="G2" s="67"/>
      <c r="H2" s="68"/>
      <c r="I2" s="45"/>
    </row>
    <row r="3" spans="1:9" ht="13.5" thickBot="1">
      <c r="A3" s="43"/>
      <c r="B3" s="69"/>
      <c r="C3" s="70"/>
      <c r="D3" s="70"/>
      <c r="E3" s="70"/>
      <c r="F3" s="70"/>
      <c r="G3" s="70"/>
      <c r="H3" s="71"/>
      <c r="I3" s="45"/>
    </row>
    <row r="4" spans="1:9" s="15" customFormat="1" ht="13.5" thickBot="1">
      <c r="A4" s="46"/>
      <c r="B4" s="29" t="s">
        <v>14</v>
      </c>
      <c r="C4" s="20"/>
      <c r="D4" s="20"/>
      <c r="E4" s="21" t="s">
        <v>15</v>
      </c>
      <c r="F4" s="21" t="s">
        <v>16</v>
      </c>
      <c r="G4" s="54" t="s">
        <v>36</v>
      </c>
      <c r="H4" s="61" t="s">
        <v>17</v>
      </c>
      <c r="I4" s="47"/>
    </row>
    <row r="5" spans="1:9" ht="12.75">
      <c r="A5" s="43"/>
      <c r="B5" s="30"/>
      <c r="C5" s="2"/>
      <c r="D5" s="2"/>
      <c r="E5" s="2"/>
      <c r="F5" s="3"/>
      <c r="G5" s="55"/>
      <c r="H5" s="62"/>
      <c r="I5" s="45"/>
    </row>
    <row r="6" spans="1:9" ht="12.75">
      <c r="A6" s="43"/>
      <c r="B6" s="31" t="s">
        <v>18</v>
      </c>
      <c r="C6" s="4">
        <v>100</v>
      </c>
      <c r="D6" s="12" t="s">
        <v>5</v>
      </c>
      <c r="E6" s="14">
        <f>ROUND(C12*1.8,2)</f>
        <v>32</v>
      </c>
      <c r="F6" s="22">
        <f>C10*E6</f>
        <v>19200</v>
      </c>
      <c r="G6" s="56">
        <v>25</v>
      </c>
      <c r="H6" s="63">
        <f>ROUND(F6/25,0)</f>
        <v>768</v>
      </c>
      <c r="I6" s="45"/>
    </row>
    <row r="7" spans="1:9" ht="12.75">
      <c r="A7" s="43"/>
      <c r="B7" s="31" t="s">
        <v>19</v>
      </c>
      <c r="C7" s="4">
        <v>100</v>
      </c>
      <c r="D7" s="12" t="s">
        <v>3</v>
      </c>
      <c r="E7" s="14">
        <f>ROUND(C12*1.35,2)</f>
        <v>24</v>
      </c>
      <c r="F7" s="22">
        <f>C10*E7</f>
        <v>14400</v>
      </c>
      <c r="G7" s="60">
        <v>26.8</v>
      </c>
      <c r="H7" s="63">
        <f>ROUND(F7/26.8,0)</f>
        <v>537</v>
      </c>
      <c r="I7" s="45"/>
    </row>
    <row r="8" spans="1:9" ht="12.75">
      <c r="A8" s="43"/>
      <c r="B8" s="31" t="s">
        <v>20</v>
      </c>
      <c r="C8" s="4">
        <v>80</v>
      </c>
      <c r="D8" s="12" t="s">
        <v>6</v>
      </c>
      <c r="E8" s="14">
        <f>ROUND(C12*1.4,2)</f>
        <v>24.89</v>
      </c>
      <c r="F8" s="22">
        <f>C10*E8</f>
        <v>14934</v>
      </c>
      <c r="G8" s="56">
        <v>22</v>
      </c>
      <c r="H8" s="63">
        <f>ROUND(F8/22,0)</f>
        <v>679</v>
      </c>
      <c r="I8" s="45"/>
    </row>
    <row r="9" spans="1:9" ht="12.75">
      <c r="A9" s="43"/>
      <c r="B9" s="31" t="s">
        <v>21</v>
      </c>
      <c r="C9" s="4">
        <v>20</v>
      </c>
      <c r="D9" s="12" t="s">
        <v>4</v>
      </c>
      <c r="E9" s="14">
        <f>ROUND(C12*1.5,2)</f>
        <v>26.67</v>
      </c>
      <c r="F9" s="22">
        <f>C10*E9</f>
        <v>16002.000000000002</v>
      </c>
      <c r="G9" s="60">
        <v>28.6</v>
      </c>
      <c r="H9" s="63">
        <f>ROUND(F9/28.5,0)</f>
        <v>561</v>
      </c>
      <c r="I9" s="45"/>
    </row>
    <row r="10" spans="1:9" ht="12.75">
      <c r="A10" s="43"/>
      <c r="B10" s="31" t="s">
        <v>22</v>
      </c>
      <c r="C10" s="4">
        <v>600</v>
      </c>
      <c r="D10" s="13" t="s">
        <v>9</v>
      </c>
      <c r="E10" s="14">
        <f>ROUND(C12*1.56,2)</f>
        <v>27.73</v>
      </c>
      <c r="F10" s="22">
        <f>C10*E10</f>
        <v>16638</v>
      </c>
      <c r="G10" s="56">
        <v>25</v>
      </c>
      <c r="H10" s="63">
        <f>ROUND(F10/25,0)</f>
        <v>666</v>
      </c>
      <c r="I10" s="45"/>
    </row>
    <row r="11" spans="1:9" ht="12.75">
      <c r="A11" s="43"/>
      <c r="B11" s="31" t="s">
        <v>23</v>
      </c>
      <c r="C11" s="6">
        <f>(1000/(C6+C8))+(1000/(C7+C8))</f>
        <v>11.11111111111111</v>
      </c>
      <c r="D11" s="12" t="s">
        <v>0</v>
      </c>
      <c r="E11" s="14">
        <f>ROUND(C12*1.56,2)</f>
        <v>27.73</v>
      </c>
      <c r="F11" s="22">
        <f>C10*E11</f>
        <v>16638</v>
      </c>
      <c r="G11" s="56">
        <v>25</v>
      </c>
      <c r="H11" s="63">
        <f>ROUND(F11/25,0)</f>
        <v>666</v>
      </c>
      <c r="I11" s="45"/>
    </row>
    <row r="12" spans="1:9" ht="12.75">
      <c r="A12" s="43"/>
      <c r="B12" s="31" t="s">
        <v>24</v>
      </c>
      <c r="C12" s="6">
        <f>C8*C9*C11/1000</f>
        <v>17.77777777777778</v>
      </c>
      <c r="D12" s="12" t="s">
        <v>1</v>
      </c>
      <c r="E12" s="14">
        <f>ROUND(C12*1.56,2)</f>
        <v>27.73</v>
      </c>
      <c r="F12" s="22">
        <f>C10*E12</f>
        <v>16638</v>
      </c>
      <c r="G12" s="56">
        <v>25</v>
      </c>
      <c r="H12" s="63">
        <f>ROUND(F12/25,0)</f>
        <v>666</v>
      </c>
      <c r="I12" s="45"/>
    </row>
    <row r="13" spans="1:9" ht="13.5" thickBot="1">
      <c r="A13" s="43"/>
      <c r="B13" s="32"/>
      <c r="C13" s="8"/>
      <c r="D13" s="8"/>
      <c r="E13" s="8"/>
      <c r="F13" s="8"/>
      <c r="G13" s="9"/>
      <c r="H13" s="64"/>
      <c r="I13" s="45"/>
    </row>
    <row r="14" spans="1:9" ht="15" customHeight="1" thickTop="1">
      <c r="A14" s="43"/>
      <c r="B14" s="66" t="s">
        <v>35</v>
      </c>
      <c r="C14" s="67"/>
      <c r="D14" s="67"/>
      <c r="E14" s="67"/>
      <c r="F14" s="67"/>
      <c r="G14" s="67"/>
      <c r="H14" s="68"/>
      <c r="I14" s="45"/>
    </row>
    <row r="15" spans="1:9" ht="15" customHeight="1" thickBot="1">
      <c r="A15" s="43"/>
      <c r="B15" s="69"/>
      <c r="C15" s="70"/>
      <c r="D15" s="70"/>
      <c r="E15" s="70"/>
      <c r="F15" s="70"/>
      <c r="G15" s="70"/>
      <c r="H15" s="71"/>
      <c r="I15" s="45"/>
    </row>
    <row r="16" spans="1:10" s="15" customFormat="1" ht="13.5" thickBot="1">
      <c r="A16" s="46"/>
      <c r="B16" s="29" t="s">
        <v>14</v>
      </c>
      <c r="C16" s="20"/>
      <c r="D16" s="20"/>
      <c r="E16" s="21" t="s">
        <v>15</v>
      </c>
      <c r="F16" s="21" t="s">
        <v>16</v>
      </c>
      <c r="G16" s="54" t="s">
        <v>36</v>
      </c>
      <c r="H16" s="61" t="s">
        <v>17</v>
      </c>
      <c r="I16" s="47"/>
      <c r="J16" s="1"/>
    </row>
    <row r="17" spans="1:9" ht="12.75">
      <c r="A17" s="43"/>
      <c r="B17" s="33"/>
      <c r="C17" s="17"/>
      <c r="D17" s="17"/>
      <c r="E17" s="17"/>
      <c r="F17" s="18"/>
      <c r="G17" s="58"/>
      <c r="H17" s="65"/>
      <c r="I17" s="45"/>
    </row>
    <row r="18" spans="1:9" ht="12.75">
      <c r="A18" s="43"/>
      <c r="B18" s="52" t="s">
        <v>25</v>
      </c>
      <c r="C18" s="4">
        <v>40</v>
      </c>
      <c r="D18" s="12" t="s">
        <v>2</v>
      </c>
      <c r="E18" s="14">
        <f>ROUND(C18*1.6,2)</f>
        <v>64</v>
      </c>
      <c r="F18" s="22">
        <f>C19*E18</f>
        <v>57600</v>
      </c>
      <c r="G18" s="56">
        <v>40</v>
      </c>
      <c r="H18" s="63">
        <f>ROUND(F18/40,0)</f>
        <v>1440</v>
      </c>
      <c r="I18" s="45"/>
    </row>
    <row r="19" spans="1:9" ht="12.75">
      <c r="A19" s="43"/>
      <c r="B19" s="31" t="s">
        <v>22</v>
      </c>
      <c r="C19" s="4">
        <v>900</v>
      </c>
      <c r="D19" s="12" t="s">
        <v>33</v>
      </c>
      <c r="E19" s="14">
        <f>ROUND(C18*1.54,2)</f>
        <v>61.6</v>
      </c>
      <c r="F19" s="22">
        <f>C19*E19</f>
        <v>55440</v>
      </c>
      <c r="G19" s="56">
        <v>40</v>
      </c>
      <c r="H19" s="63">
        <f>ROUND(F19/40,0)</f>
        <v>1386</v>
      </c>
      <c r="I19" s="45"/>
    </row>
    <row r="20" spans="1:9" ht="12.75">
      <c r="A20" s="43"/>
      <c r="B20" s="31"/>
      <c r="C20" s="6"/>
      <c r="D20" s="12" t="s">
        <v>32</v>
      </c>
      <c r="E20" s="14">
        <f>ROUND(C18*1.56,2)</f>
        <v>62.4</v>
      </c>
      <c r="F20" s="22">
        <f>C19*E20</f>
        <v>56160</v>
      </c>
      <c r="G20" s="56">
        <v>40</v>
      </c>
      <c r="H20" s="63">
        <f>ROUND(F20/40,0)</f>
        <v>1404</v>
      </c>
      <c r="I20" s="45"/>
    </row>
    <row r="21" spans="1:9" ht="12.75">
      <c r="A21" s="43"/>
      <c r="B21" s="34"/>
      <c r="C21" s="7"/>
      <c r="D21" s="12" t="s">
        <v>8</v>
      </c>
      <c r="E21" s="14">
        <f>ROUND(C18*1.54,2)</f>
        <v>61.6</v>
      </c>
      <c r="F21" s="22">
        <f>C19*E21</f>
        <v>55440</v>
      </c>
      <c r="G21" s="56">
        <v>40</v>
      </c>
      <c r="H21" s="63">
        <f>ROUND(F21/40,0)</f>
        <v>1386</v>
      </c>
      <c r="I21" s="45"/>
    </row>
    <row r="22" spans="1:9" ht="12.75">
      <c r="A22" s="43"/>
      <c r="B22" s="31" t="s">
        <v>26</v>
      </c>
      <c r="C22" s="5">
        <v>0.025</v>
      </c>
      <c r="D22" s="12" t="s">
        <v>7</v>
      </c>
      <c r="E22" s="19">
        <f>F22/C19</f>
        <v>1.5611111111111111</v>
      </c>
      <c r="F22" s="22">
        <f>G22*H22</f>
        <v>1405</v>
      </c>
      <c r="G22" s="59">
        <v>5</v>
      </c>
      <c r="H22" s="63">
        <f>ROUND(H20/5,0)</f>
        <v>281</v>
      </c>
      <c r="I22" s="45"/>
    </row>
    <row r="23" spans="1:9" ht="12.75">
      <c r="A23" s="43"/>
      <c r="B23" s="35"/>
      <c r="C23" s="11"/>
      <c r="D23" s="16" t="s">
        <v>10</v>
      </c>
      <c r="E23" s="14">
        <f>F23/C19</f>
        <v>10.666666666666666</v>
      </c>
      <c r="F23" s="22">
        <f>F18/6</f>
        <v>9600</v>
      </c>
      <c r="G23" s="56">
        <v>25</v>
      </c>
      <c r="H23" s="63">
        <f>ROUND(F23/25,0)</f>
        <v>384</v>
      </c>
      <c r="I23" s="45"/>
    </row>
    <row r="24" spans="1:9" ht="13.5" thickBot="1">
      <c r="A24" s="43"/>
      <c r="B24" s="36"/>
      <c r="C24" s="25"/>
      <c r="D24" s="26" t="s">
        <v>34</v>
      </c>
      <c r="E24" s="25"/>
      <c r="F24" s="27">
        <f>F18-F23</f>
        <v>48000</v>
      </c>
      <c r="G24" s="28"/>
      <c r="H24" s="64"/>
      <c r="I24" s="45"/>
    </row>
    <row r="25" spans="1:9" ht="12.75" customHeight="1" thickTop="1">
      <c r="A25" s="43"/>
      <c r="B25" s="66" t="s">
        <v>27</v>
      </c>
      <c r="C25" s="67"/>
      <c r="D25" s="67"/>
      <c r="E25" s="67"/>
      <c r="F25" s="67"/>
      <c r="G25" s="67"/>
      <c r="H25" s="68"/>
      <c r="I25" s="45"/>
    </row>
    <row r="26" spans="1:9" ht="13.5" customHeight="1" thickBot="1">
      <c r="A26" s="43"/>
      <c r="B26" s="69"/>
      <c r="C26" s="70"/>
      <c r="D26" s="70"/>
      <c r="E26" s="70"/>
      <c r="F26" s="70"/>
      <c r="G26" s="70"/>
      <c r="H26" s="71"/>
      <c r="I26" s="45"/>
    </row>
    <row r="27" spans="1:9" s="15" customFormat="1" ht="13.5" thickBot="1">
      <c r="A27" s="46"/>
      <c r="B27" s="29" t="s">
        <v>14</v>
      </c>
      <c r="C27" s="20"/>
      <c r="D27" s="20"/>
      <c r="E27" s="21" t="s">
        <v>15</v>
      </c>
      <c r="F27" s="21" t="s">
        <v>16</v>
      </c>
      <c r="G27" s="54" t="s">
        <v>36</v>
      </c>
      <c r="H27" s="61" t="s">
        <v>17</v>
      </c>
      <c r="I27" s="47"/>
    </row>
    <row r="28" spans="1:9" ht="12.75">
      <c r="A28" s="43"/>
      <c r="B28" s="30"/>
      <c r="C28" s="2"/>
      <c r="D28" s="2"/>
      <c r="E28" s="2"/>
      <c r="F28" s="3"/>
      <c r="G28" s="55"/>
      <c r="H28" s="62"/>
      <c r="I28" s="45"/>
    </row>
    <row r="29" spans="1:9" ht="12.75">
      <c r="A29" s="43">
        <v>65</v>
      </c>
      <c r="B29" s="31" t="s">
        <v>22</v>
      </c>
      <c r="C29" s="4">
        <v>900</v>
      </c>
      <c r="D29" s="12" t="s">
        <v>29</v>
      </c>
      <c r="E29" s="14">
        <v>2</v>
      </c>
      <c r="F29" s="22">
        <f>C29*E29</f>
        <v>1800</v>
      </c>
      <c r="G29" s="56">
        <v>25</v>
      </c>
      <c r="H29" s="63">
        <f>ROUND(F29/25,0)</f>
        <v>72</v>
      </c>
      <c r="I29" s="45"/>
    </row>
    <row r="30" spans="1:9" ht="12.75">
      <c r="A30" s="43"/>
      <c r="B30" s="53" t="s">
        <v>28</v>
      </c>
      <c r="C30" s="10">
        <v>10</v>
      </c>
      <c r="D30" s="12" t="s">
        <v>31</v>
      </c>
      <c r="E30" s="14">
        <f>ROUND(C30*1.3,2)</f>
        <v>13</v>
      </c>
      <c r="F30" s="22">
        <f>C29*E30</f>
        <v>11700</v>
      </c>
      <c r="G30" s="56">
        <v>25</v>
      </c>
      <c r="H30" s="63">
        <f>ROUND(F30/25,0)</f>
        <v>468</v>
      </c>
      <c r="I30" s="45"/>
    </row>
    <row r="31" spans="1:9" ht="12.75">
      <c r="A31" s="43"/>
      <c r="B31" s="31"/>
      <c r="C31" s="5"/>
      <c r="D31" s="12" t="s">
        <v>30</v>
      </c>
      <c r="E31" s="14">
        <f>ROUND(C30*1.3,2)</f>
        <v>13</v>
      </c>
      <c r="F31" s="22">
        <f>C29*E31</f>
        <v>11700</v>
      </c>
      <c r="G31" s="56">
        <v>25</v>
      </c>
      <c r="H31" s="63">
        <f>ROUND(F31/25,0)</f>
        <v>468</v>
      </c>
      <c r="I31" s="45"/>
    </row>
    <row r="32" spans="1:9" ht="12.75">
      <c r="A32" s="43"/>
      <c r="B32" s="34"/>
      <c r="C32" s="7"/>
      <c r="D32" s="12" t="s">
        <v>11</v>
      </c>
      <c r="E32" s="23">
        <v>0.3</v>
      </c>
      <c r="F32" s="24">
        <f>C29*E32</f>
        <v>270</v>
      </c>
      <c r="G32" s="57">
        <v>15</v>
      </c>
      <c r="H32" s="63">
        <f>ROUND(F32/15,0)</f>
        <v>18</v>
      </c>
      <c r="I32" s="45"/>
    </row>
    <row r="33" spans="1:9" ht="13.5" thickBot="1">
      <c r="A33" s="43"/>
      <c r="B33" s="37"/>
      <c r="C33" s="38"/>
      <c r="D33" s="38"/>
      <c r="E33" s="38"/>
      <c r="F33" s="38"/>
      <c r="G33" s="39"/>
      <c r="H33" s="64"/>
      <c r="I33" s="45"/>
    </row>
    <row r="34" spans="1:9" ht="9" customHeight="1" thickTop="1">
      <c r="A34" s="43"/>
      <c r="B34" s="44"/>
      <c r="C34" s="44"/>
      <c r="D34" s="44"/>
      <c r="E34" s="44"/>
      <c r="F34" s="44"/>
      <c r="G34" s="44"/>
      <c r="H34" s="44"/>
      <c r="I34" s="45"/>
    </row>
    <row r="35" spans="1:9" ht="12.75">
      <c r="A35" s="43"/>
      <c r="B35" s="51" t="s">
        <v>12</v>
      </c>
      <c r="C35" s="44"/>
      <c r="D35" s="44"/>
      <c r="E35" s="44"/>
      <c r="F35" s="44"/>
      <c r="G35" s="44"/>
      <c r="H35" s="44"/>
      <c r="I35" s="45"/>
    </row>
    <row r="36" spans="1:9" ht="9" customHeight="1" thickBot="1">
      <c r="A36" s="48"/>
      <c r="B36" s="49"/>
      <c r="C36" s="49"/>
      <c r="D36" s="49"/>
      <c r="E36" s="49"/>
      <c r="F36" s="49"/>
      <c r="G36" s="49"/>
      <c r="H36" s="49"/>
      <c r="I36" s="50"/>
    </row>
  </sheetData>
  <sheetProtection/>
  <mergeCells count="3">
    <mergeCell ref="B2:H3"/>
    <mergeCell ref="B14:H15"/>
    <mergeCell ref="B25:H26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tubag GaLaBau</dc:title>
  <dc:subject>Bedarfs- und Kostenberechnung</dc:subject>
  <dc:creator>Siegfried Kelch</dc:creator>
  <cp:keywords/>
  <dc:description/>
  <cp:lastModifiedBy>Vyacheslav</cp:lastModifiedBy>
  <cp:lastPrinted>2009-05-26T11:41:43Z</cp:lastPrinted>
  <dcterms:created xsi:type="dcterms:W3CDTF">2004-12-11T17:12:35Z</dcterms:created>
  <dcterms:modified xsi:type="dcterms:W3CDTF">2013-12-14T14:58:47Z</dcterms:modified>
  <cp:category/>
  <cp:version/>
  <cp:contentType/>
  <cp:contentStatus/>
</cp:coreProperties>
</file>